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901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A18" i="1"/>
  <c r="F10"/>
  <c r="M18"/>
  <c r="M20" s="1"/>
  <c r="F30"/>
  <c r="C30"/>
  <c r="A12"/>
  <c r="C28"/>
  <c r="D28" s="1"/>
  <c r="E28" s="1"/>
  <c r="F28" s="1"/>
  <c r="G28" s="1"/>
  <c r="H28" s="1"/>
  <c r="I28" s="1"/>
  <c r="O27"/>
  <c r="Z30"/>
  <c r="Y30"/>
  <c r="X30"/>
  <c r="W30"/>
  <c r="V30"/>
  <c r="U30"/>
  <c r="T30"/>
  <c r="S30"/>
  <c r="R30"/>
  <c r="Q30"/>
  <c r="P30"/>
  <c r="O30"/>
  <c r="N30"/>
  <c r="M30"/>
  <c r="L30"/>
  <c r="J30"/>
  <c r="I30"/>
  <c r="H30"/>
  <c r="G30"/>
  <c r="E30"/>
  <c r="D30"/>
  <c r="D31" s="1"/>
  <c r="K30"/>
  <c r="O10"/>
  <c r="M10"/>
  <c r="O18"/>
  <c r="O20" s="1"/>
  <c r="O6"/>
  <c r="J28" l="1"/>
  <c r="K28" s="1"/>
  <c r="F18"/>
  <c r="C31"/>
  <c r="A16"/>
  <c r="A14"/>
  <c r="F31"/>
  <c r="H31"/>
  <c r="E31"/>
  <c r="G31"/>
  <c r="I31"/>
  <c r="F4"/>
  <c r="F12" s="1"/>
  <c r="F16" s="1"/>
  <c r="L28" l="1"/>
  <c r="K31"/>
  <c r="J31"/>
  <c r="M28" l="1"/>
  <c r="L31"/>
  <c r="N28" l="1"/>
  <c r="M31"/>
  <c r="O28" l="1"/>
  <c r="N31"/>
  <c r="P28" l="1"/>
  <c r="O31"/>
  <c r="Q28" l="1"/>
  <c r="P31"/>
  <c r="R28" l="1"/>
  <c r="Q31"/>
  <c r="S28" l="1"/>
  <c r="R31"/>
  <c r="T28" l="1"/>
  <c r="S31"/>
  <c r="U28" l="1"/>
  <c r="T31"/>
  <c r="V28" l="1"/>
  <c r="U31"/>
  <c r="W28" l="1"/>
  <c r="V31"/>
  <c r="X28" l="1"/>
  <c r="W31"/>
  <c r="Y28" l="1"/>
  <c r="X31"/>
  <c r="Z28" l="1"/>
  <c r="Z31" s="1"/>
  <c r="Y31"/>
</calcChain>
</file>

<file path=xl/sharedStrings.xml><?xml version="1.0" encoding="utf-8"?>
<sst xmlns="http://schemas.openxmlformats.org/spreadsheetml/2006/main" count="74" uniqueCount="62">
  <si>
    <t>1ppm = 1mg/l</t>
  </si>
  <si>
    <t>broj doza u količini tekućine elektrolize</t>
  </si>
  <si>
    <t>težina srebra</t>
  </si>
  <si>
    <t>cm2</t>
  </si>
  <si>
    <t>mA</t>
  </si>
  <si>
    <t>debljina</t>
  </si>
  <si>
    <t>dužina</t>
  </si>
  <si>
    <t>mm</t>
  </si>
  <si>
    <t>mA/cm2</t>
  </si>
  <si>
    <t>prosječna struja/mA</t>
  </si>
  <si>
    <t>ml</t>
  </si>
  <si>
    <t>broj dnevnih doza</t>
  </si>
  <si>
    <t>incha</t>
  </si>
  <si>
    <t>inch u mm</t>
  </si>
  <si>
    <t>POPUNJAVAT SAMO ZELENA POLJA</t>
  </si>
  <si>
    <t>mg/količina tekućine elektrolize</t>
  </si>
  <si>
    <t>inch</t>
  </si>
  <si>
    <t>završna struja</t>
  </si>
  <si>
    <t>n/a</t>
  </si>
  <si>
    <t>Ukupna prosječna struja (mA) =</t>
  </si>
  <si>
    <t>Intervali mjerenja (min) =</t>
  </si>
  <si>
    <t>Količina tekućine elektrolize (ml) =</t>
  </si>
  <si>
    <t>Vrijeme (min)</t>
  </si>
  <si>
    <t>Struja (mA)</t>
  </si>
  <si>
    <t>Prosjek (mA)</t>
  </si>
  <si>
    <t>Ukupno ppm</t>
  </si>
  <si>
    <t>MJERNA TABLICA</t>
  </si>
  <si>
    <t>količina tekućine elektrolize/ml</t>
  </si>
  <si>
    <t>vrijeme elektrolize/min</t>
  </si>
  <si>
    <t>min. povr. elektrode</t>
  </si>
  <si>
    <t>širina</t>
  </si>
  <si>
    <t>površina</t>
  </si>
  <si>
    <t>maks. dopuštena struja po elektrodi</t>
  </si>
  <si>
    <t>struja po cm2 elektrode</t>
  </si>
  <si>
    <t>ŽICA</t>
  </si>
  <si>
    <t>PLOČICA</t>
  </si>
  <si>
    <t>mm u inch</t>
  </si>
  <si>
    <t>tjelesna težina kg</t>
  </si>
  <si>
    <t>IZRAČUN DNEVNE DOZE SREBRA U ORGANIZMU</t>
  </si>
  <si>
    <t>85% iona</t>
  </si>
  <si>
    <t>15% koloida</t>
  </si>
  <si>
    <t>(TDS*)</t>
  </si>
  <si>
    <t>* očekivana vrijednost na TDS metru</t>
  </si>
  <si>
    <t>FARADAYEV ZAKON</t>
  </si>
  <si>
    <t>IZRAČUN KOLIČINE PPM-a  (FARADAYEV ZAKON)</t>
  </si>
  <si>
    <t>M_M</t>
  </si>
  <si>
    <t>ver. 2.3</t>
  </si>
  <si>
    <t>* 1 - minimalni dnevni unos -dopuna prehrani</t>
  </si>
  <si>
    <t>* 5 - dnevni unos - liječenje</t>
  </si>
  <si>
    <t>* 14 - kritična doza</t>
  </si>
  <si>
    <t>* 1,4 - preporučeni dnevni unos</t>
  </si>
  <si>
    <t>( 1 / 1,4 / 5 / 14 )*</t>
  </si>
  <si>
    <r>
      <t xml:space="preserve">Argyria </t>
    </r>
    <r>
      <rPr>
        <i/>
        <sz val="11"/>
        <color theme="1"/>
        <rFont val="Calibri"/>
        <family val="2"/>
        <charset val="238"/>
        <scheme val="minor"/>
      </rPr>
      <t>nastaje kada je dnevni unos veći od</t>
    </r>
    <r>
      <rPr>
        <b/>
        <i/>
        <sz val="11"/>
        <color theme="1"/>
        <rFont val="Calibri"/>
        <family val="2"/>
        <charset val="238"/>
        <scheme val="minor"/>
      </rPr>
      <t xml:space="preserve"> 1 gram Ag</t>
    </r>
  </si>
  <si>
    <t>( 0.1/0.15 )*</t>
  </si>
  <si>
    <t>* preporučena gustoća struje po cm2 elektrode</t>
  </si>
  <si>
    <t>veličina doze u ml</t>
  </si>
  <si>
    <t xml:space="preserve">IZRAČUN GUSTOĆE STRUJE </t>
  </si>
  <si>
    <t>IZRAČUN POVRŠINE ELEKTRODE</t>
  </si>
  <si>
    <t>ppm (mcg) /mililitri</t>
  </si>
  <si>
    <t>mcg (Ag)/ml</t>
  </si>
  <si>
    <t>mcg (Ag)/kg/dan</t>
  </si>
  <si>
    <t>dnevni unos mcg (Ag)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</si>
</sst>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"/>
    <numFmt numFmtId="165" formatCode="0.000"/>
    <numFmt numFmtId="166" formatCode="#,##0.00_ ;\-#,##0.00\ 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0" fillId="4" borderId="0" xfId="0" applyFill="1"/>
    <xf numFmtId="0" fontId="0" fillId="4" borderId="0" xfId="0" applyFill="1" applyProtection="1"/>
    <xf numFmtId="0" fontId="0" fillId="0" borderId="0" xfId="0" applyProtection="1"/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0" fillId="4" borderId="0" xfId="0" applyFill="1" applyBorder="1" applyProtection="1">
      <protection hidden="1"/>
    </xf>
    <xf numFmtId="166" fontId="0" fillId="2" borderId="1" xfId="1" applyNumberFormat="1" applyFont="1" applyFill="1" applyBorder="1" applyAlignment="1" applyProtection="1">
      <alignment horizontal="center"/>
      <protection hidden="1"/>
    </xf>
    <xf numFmtId="0" fontId="0" fillId="4" borderId="15" xfId="0" applyFill="1" applyBorder="1" applyProtection="1">
      <protection hidden="1"/>
    </xf>
    <xf numFmtId="0" fontId="0" fillId="4" borderId="7" xfId="0" applyFill="1" applyBorder="1" applyProtection="1"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4" borderId="8" xfId="0" applyFill="1" applyBorder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14" xfId="0" applyBorder="1" applyProtection="1"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2" fontId="5" fillId="2" borderId="2" xfId="0" applyNumberFormat="1" applyFont="1" applyFill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4" borderId="19" xfId="0" applyFill="1" applyBorder="1" applyProtection="1">
      <protection hidden="1"/>
    </xf>
    <xf numFmtId="0" fontId="0" fillId="4" borderId="20" xfId="0" applyFill="1" applyBorder="1" applyProtection="1">
      <protection hidden="1"/>
    </xf>
    <xf numFmtId="2" fontId="0" fillId="2" borderId="2" xfId="0" applyNumberFormat="1" applyFont="1" applyFill="1" applyBorder="1" applyAlignment="1" applyProtection="1">
      <alignment horizontal="center"/>
      <protection hidden="1"/>
    </xf>
    <xf numFmtId="9" fontId="0" fillId="4" borderId="9" xfId="0" applyNumberFormat="1" applyFill="1" applyBorder="1" applyAlignment="1" applyProtection="1">
      <alignment horizontal="center"/>
      <protection hidden="1"/>
    </xf>
    <xf numFmtId="0" fontId="0" fillId="4" borderId="12" xfId="0" applyFill="1" applyBorder="1" applyProtection="1">
      <protection hidden="1"/>
    </xf>
    <xf numFmtId="0" fontId="0" fillId="4" borderId="6" xfId="0" applyFill="1" applyBorder="1" applyProtection="1">
      <protection hidden="1"/>
    </xf>
    <xf numFmtId="2" fontId="0" fillId="2" borderId="2" xfId="0" applyNumberFormat="1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40" xfId="0" applyFill="1" applyBorder="1" applyProtection="1"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4" borderId="28" xfId="0" applyFill="1" applyBorder="1" applyProtection="1"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4" borderId="24" xfId="0" applyFill="1" applyBorder="1" applyProtection="1"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left"/>
      <protection hidden="1"/>
    </xf>
    <xf numFmtId="0" fontId="0" fillId="4" borderId="10" xfId="0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left"/>
      <protection hidden="1"/>
    </xf>
    <xf numFmtId="165" fontId="0" fillId="2" borderId="4" xfId="0" applyNumberFormat="1" applyFill="1" applyBorder="1" applyAlignment="1" applyProtection="1">
      <alignment horizontal="center"/>
      <protection hidden="1"/>
    </xf>
    <xf numFmtId="0" fontId="0" fillId="4" borderId="25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49" fontId="3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2" xfId="0" applyFont="1" applyFill="1" applyBorder="1" applyAlignment="1" applyProtection="1">
      <alignment horizontal="center"/>
      <protection hidden="1"/>
    </xf>
    <xf numFmtId="2" fontId="5" fillId="2" borderId="32" xfId="0" applyNumberFormat="1" applyFont="1" applyFill="1" applyBorder="1" applyAlignment="1" applyProtection="1">
      <alignment horizontal="center"/>
      <protection hidden="1"/>
    </xf>
    <xf numFmtId="0" fontId="0" fillId="4" borderId="0" xfId="0" applyFont="1" applyFill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34" xfId="0" applyFont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 wrapText="1"/>
      <protection hidden="1"/>
    </xf>
    <xf numFmtId="0" fontId="5" fillId="5" borderId="36" xfId="0" applyFont="1" applyFill="1" applyBorder="1" applyAlignment="1" applyProtection="1">
      <alignment horizontal="center"/>
      <protection hidden="1"/>
    </xf>
    <xf numFmtId="2" fontId="5" fillId="5" borderId="36" xfId="0" applyNumberFormat="1" applyFont="1" applyFill="1" applyBorder="1" applyAlignment="1" applyProtection="1">
      <alignment horizontal="center"/>
      <protection hidden="1"/>
    </xf>
    <xf numFmtId="2" fontId="5" fillId="5" borderId="37" xfId="0" applyNumberFormat="1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2" fontId="5" fillId="2" borderId="31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2" fontId="4" fillId="4" borderId="0" xfId="0" applyNumberFormat="1" applyFont="1" applyFill="1" applyBorder="1" applyAlignment="1" applyProtection="1">
      <alignment horizontal="center"/>
      <protection hidden="1"/>
    </xf>
    <xf numFmtId="2" fontId="5" fillId="4" borderId="0" xfId="0" applyNumberFormat="1" applyFont="1" applyFill="1" applyBorder="1" applyAlignment="1" applyProtection="1">
      <alignment horizontal="center"/>
      <protection hidden="1"/>
    </xf>
    <xf numFmtId="2" fontId="0" fillId="3" borderId="2" xfId="0" applyNumberForma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1" fontId="0" fillId="3" borderId="2" xfId="0" applyNumberFormat="1" applyFill="1" applyBorder="1" applyAlignment="1" applyProtection="1">
      <alignment horizontal="center"/>
      <protection locked="0" hidden="1"/>
    </xf>
    <xf numFmtId="0" fontId="0" fillId="3" borderId="16" xfId="0" applyFill="1" applyBorder="1" applyAlignment="1" applyProtection="1">
      <alignment horizontal="center"/>
      <protection locked="0" hidden="1"/>
    </xf>
    <xf numFmtId="2" fontId="4" fillId="3" borderId="3" xfId="0" applyNumberFormat="1" applyFont="1" applyFill="1" applyBorder="1" applyAlignment="1" applyProtection="1">
      <alignment horizontal="center"/>
      <protection locked="0" hidden="1"/>
    </xf>
    <xf numFmtId="2" fontId="4" fillId="3" borderId="35" xfId="0" applyNumberFormat="1" applyFont="1" applyFill="1" applyBorder="1" applyAlignment="1" applyProtection="1">
      <alignment horizontal="center"/>
      <protection locked="0" hidden="1"/>
    </xf>
    <xf numFmtId="0" fontId="4" fillId="3" borderId="32" xfId="0" applyFont="1" applyFill="1" applyBorder="1" applyAlignment="1" applyProtection="1">
      <alignment horizontal="center"/>
      <protection locked="0" hidden="1"/>
    </xf>
    <xf numFmtId="0" fontId="8" fillId="4" borderId="0" xfId="0" applyFont="1" applyFill="1" applyBorder="1" applyProtection="1">
      <protection hidden="1"/>
    </xf>
    <xf numFmtId="2" fontId="3" fillId="2" borderId="30" xfId="0" applyNumberFormat="1" applyFont="1" applyFill="1" applyBorder="1" applyAlignment="1" applyProtection="1">
      <alignment horizontal="center"/>
      <protection hidden="1"/>
    </xf>
    <xf numFmtId="0" fontId="0" fillId="0" borderId="8" xfId="0" applyBorder="1"/>
    <xf numFmtId="0" fontId="0" fillId="0" borderId="10" xfId="0" applyBorder="1"/>
    <xf numFmtId="0" fontId="0" fillId="4" borderId="9" xfId="0" applyFill="1" applyBorder="1"/>
    <xf numFmtId="0" fontId="0" fillId="4" borderId="10" xfId="0" applyFill="1" applyBorder="1"/>
    <xf numFmtId="0" fontId="7" fillId="4" borderId="5" xfId="0" applyFont="1" applyFill="1" applyBorder="1" applyAlignment="1" applyProtection="1">
      <protection hidden="1"/>
    </xf>
    <xf numFmtId="0" fontId="7" fillId="4" borderId="26" xfId="0" applyFont="1" applyFill="1" applyBorder="1" applyAlignment="1" applyProtection="1">
      <protection hidden="1"/>
    </xf>
    <xf numFmtId="0" fontId="7" fillId="4" borderId="0" xfId="0" applyFont="1" applyFill="1" applyBorder="1" applyAlignment="1" applyProtection="1">
      <protection hidden="1"/>
    </xf>
    <xf numFmtId="0" fontId="0" fillId="4" borderId="0" xfId="0" applyFill="1" applyBorder="1"/>
    <xf numFmtId="0" fontId="0" fillId="4" borderId="9" xfId="0" applyFill="1" applyBorder="1" applyAlignment="1" applyProtection="1">
      <alignment horizontal="left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left"/>
      <protection hidden="1"/>
    </xf>
    <xf numFmtId="0" fontId="0" fillId="4" borderId="26" xfId="0" applyFill="1" applyBorder="1" applyProtection="1">
      <protection hidden="1"/>
    </xf>
    <xf numFmtId="0" fontId="0" fillId="4" borderId="26" xfId="0" applyFill="1" applyBorder="1" applyAlignment="1" applyProtection="1">
      <alignment horizontal="left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26" xfId="0" applyFill="1" applyBorder="1"/>
    <xf numFmtId="0" fontId="0" fillId="4" borderId="0" xfId="0" applyFill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8" fillId="4" borderId="0" xfId="0" applyFont="1" applyFill="1"/>
    <xf numFmtId="0" fontId="8" fillId="0" borderId="0" xfId="0" applyFont="1"/>
    <xf numFmtId="0" fontId="0" fillId="4" borderId="29" xfId="0" applyFont="1" applyFill="1" applyBorder="1" applyProtection="1">
      <protection hidden="1"/>
    </xf>
    <xf numFmtId="1" fontId="0" fillId="2" borderId="30" xfId="0" applyNumberForma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2" fontId="4" fillId="2" borderId="3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49" fontId="0" fillId="5" borderId="38" xfId="0" applyNumberFormat="1" applyFont="1" applyFill="1" applyBorder="1" applyAlignment="1" applyProtection="1">
      <alignment horizontal="center" wrapText="1"/>
      <protection hidden="1"/>
    </xf>
    <xf numFmtId="49" fontId="0" fillId="5" borderId="22" xfId="0" applyNumberFormat="1" applyFont="1" applyFill="1" applyBorder="1" applyAlignment="1" applyProtection="1">
      <alignment horizontal="center" wrapText="1"/>
      <protection hidden="1"/>
    </xf>
    <xf numFmtId="49" fontId="3" fillId="0" borderId="22" xfId="0" applyNumberFormat="1" applyFont="1" applyBorder="1" applyAlignment="1" applyProtection="1">
      <alignment horizontal="center" wrapText="1"/>
      <protection hidden="1"/>
    </xf>
    <xf numFmtId="49" fontId="3" fillId="5" borderId="22" xfId="0" applyNumberFormat="1" applyFont="1" applyFill="1" applyBorder="1" applyAlignment="1" applyProtection="1">
      <alignment horizontal="center" wrapText="1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6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7" fillId="4" borderId="21" xfId="0" applyFont="1" applyFill="1" applyBorder="1" applyAlignment="1" applyProtection="1">
      <alignment horizontal="center"/>
      <protection hidden="1"/>
    </xf>
    <xf numFmtId="0" fontId="7" fillId="4" borderId="22" xfId="0" applyFon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18" xfId="0" applyFont="1" applyFill="1" applyBorder="1" applyAlignment="1" applyProtection="1">
      <alignment horizontal="center"/>
      <protection hidden="1"/>
    </xf>
    <xf numFmtId="0" fontId="0" fillId="4" borderId="20" xfId="0" applyFont="1" applyFill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7" fillId="4" borderId="23" xfId="0" applyFont="1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49" fontId="3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0" xfId="0" applyNumberFormat="1" applyFont="1" applyFill="1" applyBorder="1" applyAlignment="1" applyProtection="1">
      <alignment horizontal="center" wrapText="1"/>
      <protection hidden="1"/>
    </xf>
    <xf numFmtId="0" fontId="4" fillId="4" borderId="0" xfId="0" applyFont="1" applyFill="1" applyBorder="1" applyAlignment="1" applyProtection="1">
      <alignment horizontal="center"/>
      <protection locked="0" hidden="1"/>
    </xf>
    <xf numFmtId="49" fontId="0" fillId="4" borderId="0" xfId="0" applyNumberFormat="1" applyFill="1" applyBorder="1" applyAlignment="1" applyProtection="1">
      <alignment horizontal="center" wrapText="1"/>
      <protection hidden="1"/>
    </xf>
    <xf numFmtId="49" fontId="0" fillId="4" borderId="0" xfId="0" applyNumberFormat="1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2" fontId="4" fillId="4" borderId="0" xfId="0" applyNumberFormat="1" applyFont="1" applyFill="1" applyBorder="1" applyAlignment="1" applyProtection="1">
      <alignment horizontal="center"/>
      <protection locked="0"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2" fontId="0" fillId="3" borderId="2" xfId="2" applyNumberFormat="1" applyFont="1" applyFill="1" applyBorder="1" applyAlignment="1" applyProtection="1">
      <alignment horizontal="center"/>
      <protection locked="0" hidden="1"/>
    </xf>
  </cellXfs>
  <cellStyles count="3">
    <cellStyle name="Obično" xfId="0" builtinId="0"/>
    <cellStyle name="Valuta" xfId="2" builtinId="4"/>
    <cellStyle name="Zarez" xfId="1" builtinId="3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22"/>
  <sheetViews>
    <sheetView tabSelected="1" zoomScaleNormal="100" workbookViewId="0">
      <selection activeCell="I24" sqref="I24"/>
    </sheetView>
  </sheetViews>
  <sheetFormatPr defaultRowHeight="15"/>
  <cols>
    <col min="1" max="1" width="18.5703125" customWidth="1"/>
    <col min="3" max="3" width="9.5703125" bestFit="1" customWidth="1"/>
    <col min="4" max="4" width="12.42578125" customWidth="1"/>
    <col min="6" max="6" width="10" bestFit="1" customWidth="1"/>
    <col min="8" max="8" width="12" bestFit="1" customWidth="1"/>
    <col min="9" max="9" width="10.140625" customWidth="1"/>
    <col min="10" max="10" width="10" customWidth="1"/>
    <col min="11" max="11" width="0.5703125" hidden="1" customWidth="1"/>
    <col min="12" max="12" width="10.42578125" customWidth="1"/>
    <col min="13" max="13" width="12.42578125" customWidth="1"/>
    <col min="14" max="14" width="9.7109375" customWidth="1"/>
    <col min="17" max="17" width="10.7109375" customWidth="1"/>
    <col min="18" max="18" width="11.5703125" customWidth="1"/>
  </cols>
  <sheetData>
    <row r="1" spans="1:44" ht="20.25" thickTop="1" thickBot="1">
      <c r="A1" s="111" t="s">
        <v>14</v>
      </c>
      <c r="B1" s="112"/>
      <c r="C1" s="112"/>
      <c r="D1" s="112"/>
      <c r="E1" s="113"/>
      <c r="F1" s="4" t="s">
        <v>46</v>
      </c>
      <c r="G1" s="91" t="s">
        <v>45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6.5" thickTop="1" thickBot="1">
      <c r="A2" s="5"/>
      <c r="B2" s="5"/>
      <c r="C2" s="5"/>
      <c r="D2" s="5"/>
      <c r="E2" s="5"/>
      <c r="F2" s="6"/>
      <c r="G2" s="5"/>
      <c r="H2" s="5"/>
      <c r="I2" s="5"/>
      <c r="J2" s="5"/>
      <c r="K2" s="5"/>
      <c r="L2" s="6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6.5" thickTop="1" thickBot="1">
      <c r="A3" s="114" t="s">
        <v>44</v>
      </c>
      <c r="B3" s="115"/>
      <c r="C3" s="115"/>
      <c r="D3" s="127"/>
      <c r="E3" s="5"/>
      <c r="F3" s="114" t="s">
        <v>38</v>
      </c>
      <c r="G3" s="115"/>
      <c r="H3" s="115"/>
      <c r="I3" s="115"/>
      <c r="J3" s="115"/>
      <c r="K3" s="80"/>
      <c r="L3" s="81"/>
      <c r="M3" s="114" t="s">
        <v>56</v>
      </c>
      <c r="N3" s="115"/>
      <c r="O3" s="115"/>
      <c r="P3" s="115"/>
      <c r="Q3" s="81"/>
      <c r="R3" s="82"/>
      <c r="S3" s="82"/>
      <c r="T3" s="82"/>
      <c r="U3" s="82"/>
      <c r="V3" s="82"/>
      <c r="W3" s="82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75" thickTop="1">
      <c r="A4" s="8">
        <v>107.87</v>
      </c>
      <c r="B4" s="9" t="s">
        <v>2</v>
      </c>
      <c r="C4" s="9"/>
      <c r="D4" s="10"/>
      <c r="E4" s="7"/>
      <c r="F4" s="11">
        <f>A12</f>
        <v>14.288009535160905</v>
      </c>
      <c r="G4" s="9" t="s">
        <v>59</v>
      </c>
      <c r="H4" s="9"/>
      <c r="I4" s="9"/>
      <c r="J4" s="10"/>
      <c r="K4" s="5"/>
      <c r="L4" s="7"/>
      <c r="M4" s="128" t="s">
        <v>17</v>
      </c>
      <c r="N4" s="129"/>
      <c r="O4" s="128" t="s">
        <v>13</v>
      </c>
      <c r="P4" s="130"/>
      <c r="Q4" s="87"/>
      <c r="R4" s="41"/>
      <c r="S4" s="83"/>
      <c r="T4" s="83"/>
      <c r="U4" s="7"/>
      <c r="V4" s="83"/>
      <c r="W4" s="83"/>
      <c r="X4" s="5"/>
      <c r="Y4" s="5"/>
      <c r="Z4" s="5"/>
      <c r="AA4" s="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>
      <c r="A5" s="12"/>
      <c r="B5" s="13"/>
      <c r="C5" s="13"/>
      <c r="D5" s="14"/>
      <c r="E5" s="7"/>
      <c r="F5" s="120" t="s">
        <v>51</v>
      </c>
      <c r="G5" s="121"/>
      <c r="H5" s="24"/>
      <c r="I5" s="24"/>
      <c r="J5" s="14"/>
      <c r="K5" s="5"/>
      <c r="L5" s="5"/>
      <c r="M5" s="68">
        <v>0.71</v>
      </c>
      <c r="N5" s="14" t="s">
        <v>4</v>
      </c>
      <c r="O5" s="68">
        <v>5</v>
      </c>
      <c r="P5" s="13" t="s">
        <v>12</v>
      </c>
      <c r="Q5" s="87"/>
      <c r="R5" s="7"/>
      <c r="S5" s="83"/>
      <c r="T5" s="83"/>
      <c r="U5" s="7"/>
      <c r="V5" s="83"/>
      <c r="W5" s="83"/>
      <c r="X5" s="5"/>
      <c r="Y5" s="5"/>
      <c r="Z5" s="5"/>
      <c r="AA5" s="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>
      <c r="A6" s="67">
        <v>0.71</v>
      </c>
      <c r="B6" s="13" t="s">
        <v>9</v>
      </c>
      <c r="C6" s="13"/>
      <c r="D6" s="14"/>
      <c r="E6" s="7"/>
      <c r="F6" s="142">
        <v>1.4</v>
      </c>
      <c r="G6" s="19" t="s">
        <v>60</v>
      </c>
      <c r="H6" s="13"/>
      <c r="I6" s="13"/>
      <c r="J6" s="77"/>
      <c r="K6" s="5"/>
      <c r="L6" s="5"/>
      <c r="M6" s="118" t="s">
        <v>33</v>
      </c>
      <c r="N6" s="119"/>
      <c r="O6" s="37">
        <f>O5*25.4</f>
        <v>127</v>
      </c>
      <c r="P6" s="24" t="s">
        <v>7</v>
      </c>
      <c r="Q6" s="88"/>
      <c r="R6" s="41"/>
      <c r="S6" s="83"/>
      <c r="T6" s="83"/>
      <c r="U6" s="7"/>
      <c r="V6" s="83"/>
      <c r="W6" s="83"/>
      <c r="X6" s="5"/>
      <c r="Y6" s="5"/>
      <c r="Z6" s="5"/>
      <c r="AA6" s="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>
      <c r="A7" s="6"/>
      <c r="B7" s="13"/>
      <c r="C7" s="13"/>
      <c r="D7" s="14"/>
      <c r="E7" s="7"/>
      <c r="F7" s="16"/>
      <c r="G7" s="13"/>
      <c r="H7" s="13"/>
      <c r="I7" s="13"/>
      <c r="J7" s="77"/>
      <c r="K7" s="5"/>
      <c r="L7" s="5"/>
      <c r="M7" s="92" t="s">
        <v>53</v>
      </c>
      <c r="N7" s="95" t="s">
        <v>8</v>
      </c>
      <c r="O7" s="15"/>
      <c r="P7" s="13"/>
      <c r="Q7" s="89"/>
      <c r="R7" s="7"/>
      <c r="S7" s="83"/>
      <c r="T7" s="83"/>
      <c r="U7" s="7"/>
      <c r="V7" s="83"/>
      <c r="W7" s="83"/>
      <c r="X7" s="5"/>
      <c r="Y7" s="5"/>
      <c r="Z7" s="5"/>
      <c r="AA7" s="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>
      <c r="A8" s="68">
        <v>300</v>
      </c>
      <c r="B8" s="13" t="s">
        <v>28</v>
      </c>
      <c r="C8" s="13"/>
      <c r="D8" s="14"/>
      <c r="E8" s="7"/>
      <c r="F8" s="68">
        <v>75</v>
      </c>
      <c r="G8" s="18" t="s">
        <v>37</v>
      </c>
      <c r="H8" s="19"/>
      <c r="I8" s="13"/>
      <c r="J8" s="77"/>
      <c r="K8" s="5"/>
      <c r="L8" s="5"/>
      <c r="M8" s="68">
        <v>0.125</v>
      </c>
      <c r="N8" s="40" t="s">
        <v>4</v>
      </c>
      <c r="O8" s="116" t="s">
        <v>36</v>
      </c>
      <c r="P8" s="117"/>
      <c r="Q8" s="88"/>
      <c r="R8" s="7"/>
      <c r="S8" s="83"/>
      <c r="T8" s="83"/>
      <c r="U8" s="7"/>
      <c r="V8" s="83"/>
      <c r="W8" s="83"/>
      <c r="X8" s="5"/>
      <c r="Y8" s="5"/>
      <c r="Z8" s="5"/>
      <c r="AA8" s="5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>
      <c r="A9" s="15"/>
      <c r="B9" s="13"/>
      <c r="C9" s="13"/>
      <c r="D9" s="14"/>
      <c r="E9" s="7"/>
      <c r="F9" s="16"/>
      <c r="G9" s="13"/>
      <c r="H9" s="13"/>
      <c r="I9" s="13"/>
      <c r="J9" s="77"/>
      <c r="K9" s="5"/>
      <c r="L9" s="5"/>
      <c r="M9" s="125" t="s">
        <v>29</v>
      </c>
      <c r="N9" s="126"/>
      <c r="O9" s="68">
        <v>127</v>
      </c>
      <c r="P9" s="13" t="s">
        <v>7</v>
      </c>
      <c r="Q9" s="87"/>
      <c r="R9" s="7"/>
      <c r="S9" s="83"/>
      <c r="T9" s="83"/>
      <c r="U9" s="7"/>
      <c r="V9" s="83"/>
      <c r="W9" s="83"/>
      <c r="X9" s="5"/>
      <c r="Y9" s="5"/>
      <c r="Z9" s="5"/>
      <c r="AA9" s="5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75" thickBot="1">
      <c r="A10" s="68">
        <v>1000</v>
      </c>
      <c r="B10" s="13" t="s">
        <v>27</v>
      </c>
      <c r="C10" s="13"/>
      <c r="D10" s="14"/>
      <c r="E10" s="7"/>
      <c r="F10" s="17">
        <f>F6*F8</f>
        <v>105</v>
      </c>
      <c r="G10" s="13" t="s">
        <v>61</v>
      </c>
      <c r="H10" s="13"/>
      <c r="I10" s="13"/>
      <c r="J10" s="14"/>
      <c r="K10" s="5"/>
      <c r="L10" s="5"/>
      <c r="M10" s="44">
        <f>M5/M8</f>
        <v>5.68</v>
      </c>
      <c r="N10" s="45" t="s">
        <v>3</v>
      </c>
      <c r="O10" s="44">
        <f>O9/25.4</f>
        <v>5</v>
      </c>
      <c r="P10" s="28" t="s">
        <v>16</v>
      </c>
      <c r="Q10" s="88"/>
      <c r="R10" s="7"/>
      <c r="S10" s="83"/>
      <c r="T10" s="83"/>
      <c r="U10" s="7"/>
      <c r="V10" s="83"/>
      <c r="W10" s="83"/>
      <c r="X10" s="5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6.5" thickTop="1" thickBot="1">
      <c r="A11" s="21"/>
      <c r="B11" s="13"/>
      <c r="C11" s="13"/>
      <c r="D11" s="14"/>
      <c r="E11" s="7"/>
      <c r="F11" s="15"/>
      <c r="G11" s="13"/>
      <c r="H11" s="13"/>
      <c r="I11" s="13"/>
      <c r="J11" s="14"/>
      <c r="K11" s="5"/>
      <c r="L11" s="5"/>
      <c r="M11" s="122" t="s">
        <v>57</v>
      </c>
      <c r="N11" s="123"/>
      <c r="O11" s="123"/>
      <c r="P11" s="124"/>
      <c r="Q11" s="87"/>
      <c r="R11" s="7"/>
      <c r="S11" s="7"/>
      <c r="T11" s="7"/>
      <c r="U11" s="7"/>
      <c r="V11" s="7"/>
      <c r="W11" s="7"/>
      <c r="X11" s="5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75" thickTop="1">
      <c r="A12" s="22">
        <f>A4*(A6/1000)*(A8*60)/96485*1000/$A$10*1000</f>
        <v>14.288009535160905</v>
      </c>
      <c r="B12" s="13" t="s">
        <v>58</v>
      </c>
      <c r="C12" s="13"/>
      <c r="D12" s="14"/>
      <c r="E12" s="7"/>
      <c r="F12" s="20">
        <f>F10/F4</f>
        <v>7.3488192838623787</v>
      </c>
      <c r="G12" s="13" t="s">
        <v>10</v>
      </c>
      <c r="H12" s="13"/>
      <c r="I12" s="13"/>
      <c r="J12" s="14"/>
      <c r="K12" s="5"/>
      <c r="L12" s="5"/>
      <c r="M12" s="31" t="s">
        <v>34</v>
      </c>
      <c r="N12" s="32"/>
      <c r="O12" s="33" t="s">
        <v>35</v>
      </c>
      <c r="P12" s="34"/>
      <c r="Q12" s="87"/>
      <c r="R12" s="7"/>
      <c r="S12" s="41"/>
      <c r="T12" s="7"/>
      <c r="U12" s="41"/>
      <c r="V12" s="7"/>
      <c r="W12" s="7"/>
      <c r="X12" s="5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>
      <c r="A13" s="23"/>
      <c r="B13" s="24"/>
      <c r="C13" s="24"/>
      <c r="D13" s="25"/>
      <c r="E13" s="7"/>
      <c r="F13" s="15"/>
      <c r="G13" s="13"/>
      <c r="H13" s="13"/>
      <c r="I13" s="13"/>
      <c r="J13" s="14"/>
      <c r="K13" s="5"/>
      <c r="L13" s="5"/>
      <c r="M13" s="12" t="s">
        <v>6</v>
      </c>
      <c r="N13" s="13"/>
      <c r="O13" s="35" t="s">
        <v>6</v>
      </c>
      <c r="P13" s="13"/>
      <c r="Q13" s="90"/>
      <c r="R13" s="83"/>
      <c r="S13" s="83"/>
      <c r="T13" s="83"/>
      <c r="U13" s="83"/>
      <c r="V13" s="83"/>
      <c r="W13" s="83"/>
      <c r="X13" s="1"/>
      <c r="Y13" s="1"/>
      <c r="Z13" s="1"/>
      <c r="AA13" s="1"/>
      <c r="AB13" s="1"/>
      <c r="AC13" s="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>
      <c r="A14" s="26">
        <f>A12*85%</f>
        <v>12.144808104886769</v>
      </c>
      <c r="B14" s="27" t="s">
        <v>39</v>
      </c>
      <c r="C14" s="13" t="s">
        <v>41</v>
      </c>
      <c r="D14" s="14"/>
      <c r="E14" s="7"/>
      <c r="F14" s="69">
        <v>5</v>
      </c>
      <c r="G14" s="13" t="s">
        <v>55</v>
      </c>
      <c r="H14" s="13"/>
      <c r="I14" s="13"/>
      <c r="J14" s="14"/>
      <c r="K14" s="5"/>
      <c r="L14" s="7"/>
      <c r="M14" s="68">
        <v>150</v>
      </c>
      <c r="N14" s="36" t="s">
        <v>7</v>
      </c>
      <c r="O14" s="70">
        <v>120</v>
      </c>
      <c r="P14" s="13" t="s">
        <v>7</v>
      </c>
      <c r="Q14" s="87"/>
      <c r="R14" s="1"/>
      <c r="S14" s="1"/>
      <c r="T14" s="1"/>
      <c r="U14" s="1"/>
      <c r="V14" s="83"/>
      <c r="W14" s="83"/>
      <c r="X14" s="1"/>
      <c r="Y14" s="1"/>
      <c r="Z14" s="1"/>
      <c r="AA14" s="1"/>
      <c r="AB14" s="1"/>
      <c r="AC14" s="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>
      <c r="A15" s="23"/>
      <c r="B15" s="7"/>
      <c r="C15" s="7"/>
      <c r="D15" s="29"/>
      <c r="E15" s="7"/>
      <c r="F15" s="15"/>
      <c r="G15" s="13"/>
      <c r="H15" s="13"/>
      <c r="I15" s="13"/>
      <c r="J15" s="14"/>
      <c r="K15" s="5"/>
      <c r="L15" s="7"/>
      <c r="M15" s="12" t="s">
        <v>5</v>
      </c>
      <c r="N15" s="36"/>
      <c r="O15" s="38" t="s">
        <v>30</v>
      </c>
      <c r="P15" s="13"/>
      <c r="Q15" s="87"/>
      <c r="R15" s="1"/>
      <c r="S15" s="1"/>
      <c r="T15" s="1"/>
      <c r="U15" s="1"/>
      <c r="V15" s="83"/>
      <c r="W15" s="83"/>
      <c r="X15" s="1"/>
      <c r="Y15" s="1"/>
      <c r="Z15" s="1"/>
      <c r="AA15" s="1"/>
      <c r="AB15" s="1"/>
      <c r="AC15" s="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>
      <c r="A16" s="30">
        <f>A12*25%</f>
        <v>3.5720023837902262</v>
      </c>
      <c r="B16" s="13" t="s">
        <v>40</v>
      </c>
      <c r="C16" s="13"/>
      <c r="D16" s="14"/>
      <c r="E16" s="5"/>
      <c r="F16" s="20">
        <f>F12/F14</f>
        <v>1.4697638567724758</v>
      </c>
      <c r="G16" s="13" t="s">
        <v>11</v>
      </c>
      <c r="H16" s="13"/>
      <c r="I16" s="13"/>
      <c r="J16" s="14"/>
      <c r="K16" s="5"/>
      <c r="L16" s="5"/>
      <c r="M16" s="68">
        <v>1</v>
      </c>
      <c r="N16" s="39" t="s">
        <v>7</v>
      </c>
      <c r="O16" s="70">
        <v>5</v>
      </c>
      <c r="P16" s="84" t="s">
        <v>7</v>
      </c>
      <c r="Q16" s="87"/>
      <c r="R16" s="1"/>
      <c r="S16" s="1"/>
      <c r="T16" s="1"/>
      <c r="U16" s="1"/>
      <c r="V16" s="83"/>
      <c r="W16" s="83"/>
      <c r="X16" s="1"/>
      <c r="Y16" s="1"/>
      <c r="Z16" s="1"/>
      <c r="AA16" s="1"/>
      <c r="AB16" s="1"/>
      <c r="AC16" s="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>
      <c r="A17" s="16"/>
      <c r="B17" s="5"/>
      <c r="C17" s="5"/>
      <c r="D17" s="14"/>
      <c r="E17" s="5"/>
      <c r="F17" s="15"/>
      <c r="G17" s="13"/>
      <c r="H17" s="13"/>
      <c r="I17" s="13"/>
      <c r="J17" s="14"/>
      <c r="L17" s="1"/>
      <c r="M17" s="12" t="s">
        <v>31</v>
      </c>
      <c r="N17" s="42"/>
      <c r="O17" s="38" t="s">
        <v>31</v>
      </c>
      <c r="P17" s="85"/>
      <c r="Q17" s="87"/>
      <c r="R17" s="1"/>
      <c r="S17" s="1"/>
      <c r="T17" s="1"/>
      <c r="U17" s="1"/>
      <c r="V17" s="83"/>
      <c r="W17" s="83"/>
      <c r="X17" s="1"/>
      <c r="Y17" s="1"/>
      <c r="Z17" s="1"/>
      <c r="AA17" s="1"/>
      <c r="AB17" s="1"/>
      <c r="AC17" s="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>
      <c r="A18" s="75">
        <f>A10*A12/1000</f>
        <v>14.288009535160905</v>
      </c>
      <c r="B18" s="24" t="s">
        <v>15</v>
      </c>
      <c r="C18" s="24"/>
      <c r="D18" s="25"/>
      <c r="E18" s="5"/>
      <c r="F18" s="96">
        <f>A18*1000/F10</f>
        <v>136.07628128724673</v>
      </c>
      <c r="G18" s="24" t="s">
        <v>1</v>
      </c>
      <c r="H18" s="24"/>
      <c r="I18" s="24"/>
      <c r="J18" s="25"/>
      <c r="L18" s="1"/>
      <c r="M18" s="30">
        <f>M16*3.14*M14/100</f>
        <v>4.71</v>
      </c>
      <c r="N18" s="39" t="s">
        <v>3</v>
      </c>
      <c r="O18" s="43">
        <f>O16*O14/100</f>
        <v>6</v>
      </c>
      <c r="P18" s="13" t="s">
        <v>3</v>
      </c>
      <c r="Q18" s="87"/>
      <c r="R18" s="1"/>
      <c r="S18" s="1"/>
      <c r="T18" s="1"/>
      <c r="U18" s="1"/>
      <c r="V18" s="83"/>
      <c r="W18" s="83"/>
      <c r="X18" s="1"/>
      <c r="Y18" s="1"/>
      <c r="Z18" s="1"/>
      <c r="AA18" s="1"/>
      <c r="AB18" s="1"/>
      <c r="AC18" s="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>
      <c r="A19" s="76"/>
      <c r="B19" s="78"/>
      <c r="C19" s="78"/>
      <c r="D19" s="79"/>
      <c r="E19" s="5"/>
      <c r="F19" s="76"/>
      <c r="G19" s="78"/>
      <c r="H19" s="78"/>
      <c r="I19" s="78"/>
      <c r="J19" s="79"/>
      <c r="K19" s="1"/>
      <c r="L19" s="1"/>
      <c r="M19" s="99" t="s">
        <v>32</v>
      </c>
      <c r="N19" s="100"/>
      <c r="O19" s="100"/>
      <c r="P19" s="100"/>
      <c r="Q19" s="90"/>
      <c r="R19" s="1"/>
      <c r="S19" s="1"/>
      <c r="T19" s="1"/>
      <c r="U19" s="1"/>
      <c r="V19" s="83"/>
      <c r="W19" s="83"/>
      <c r="X19" s="1"/>
      <c r="Y19" s="1"/>
      <c r="Z19" s="1"/>
      <c r="AA19" s="1"/>
      <c r="AB19" s="1"/>
      <c r="AC19" s="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6.5" thickBot="1">
      <c r="A20" s="105" t="s">
        <v>0</v>
      </c>
      <c r="B20" s="106"/>
      <c r="C20" s="106"/>
      <c r="D20" s="107"/>
      <c r="E20" s="5"/>
      <c r="F20" s="108" t="s">
        <v>52</v>
      </c>
      <c r="G20" s="109"/>
      <c r="H20" s="109"/>
      <c r="I20" s="109"/>
      <c r="J20" s="110"/>
      <c r="K20" s="1"/>
      <c r="L20" s="1"/>
      <c r="M20" s="46">
        <f>M8*M18</f>
        <v>0.58875</v>
      </c>
      <c r="N20" s="47" t="s">
        <v>4</v>
      </c>
      <c r="O20" s="48">
        <f>O18*M8</f>
        <v>0.75</v>
      </c>
      <c r="P20" s="86" t="s">
        <v>4</v>
      </c>
      <c r="Q20" s="90"/>
      <c r="R20" s="1"/>
      <c r="S20" s="1"/>
      <c r="T20" s="1"/>
      <c r="U20" s="1"/>
      <c r="V20" s="83"/>
      <c r="W20" s="83"/>
      <c r="X20" s="1"/>
      <c r="Y20" s="1"/>
      <c r="Z20" s="1"/>
      <c r="AA20" s="1"/>
      <c r="AB20" s="1"/>
      <c r="AC20" s="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5.75" thickTop="1">
      <c r="A21" s="74" t="s">
        <v>42</v>
      </c>
      <c r="B21" s="97"/>
      <c r="C21" s="97"/>
      <c r="D21" s="97"/>
      <c r="E21" s="5"/>
      <c r="F21" s="93" t="s">
        <v>47</v>
      </c>
      <c r="G21" s="1"/>
      <c r="H21" s="1"/>
      <c r="I21" s="1"/>
      <c r="J21" s="1"/>
      <c r="K21" s="1"/>
      <c r="L21" s="1"/>
      <c r="M21" s="93" t="s">
        <v>54</v>
      </c>
      <c r="N21" s="1"/>
      <c r="O21" s="1"/>
      <c r="P21" s="1"/>
      <c r="Q21" s="83"/>
      <c r="R21" s="83"/>
      <c r="S21" s="83"/>
      <c r="T21" s="83"/>
      <c r="U21" s="83"/>
      <c r="V21" s="83"/>
      <c r="W21" s="83"/>
      <c r="X21" s="1"/>
      <c r="Y21" s="1"/>
      <c r="Z21" s="1"/>
      <c r="AA21" s="1"/>
      <c r="AB21" s="1"/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>
      <c r="B22" s="1"/>
      <c r="D22" s="1"/>
      <c r="E22" s="5"/>
      <c r="F22" s="94" t="s">
        <v>50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83"/>
      <c r="R22" s="83"/>
      <c r="S22" s="83"/>
      <c r="T22" s="83"/>
      <c r="U22" s="83"/>
      <c r="V22" s="83"/>
      <c r="W22" s="83"/>
      <c r="X22" s="1"/>
      <c r="Y22" s="1"/>
      <c r="Z22" s="1"/>
      <c r="AA22" s="1"/>
      <c r="AB22" s="1"/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>
      <c r="A23" s="1"/>
      <c r="B23" s="7"/>
      <c r="C23" s="7"/>
      <c r="D23" s="7"/>
      <c r="E23" s="5"/>
      <c r="F23" s="93" t="s">
        <v>48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"/>
      <c r="Y23" s="5"/>
      <c r="Z23" s="5"/>
      <c r="AA23" s="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>
      <c r="B24" s="5"/>
      <c r="C24" s="5"/>
      <c r="D24" s="5"/>
      <c r="E24" s="5"/>
      <c r="F24" s="93" t="s">
        <v>49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"/>
      <c r="Y24" s="5"/>
      <c r="Z24" s="5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>
      <c r="A25" s="1"/>
      <c r="B25" s="1"/>
      <c r="C25" s="1"/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"/>
      <c r="Y25" s="5"/>
      <c r="Z25" s="5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.75" thickBot="1">
      <c r="A26" s="49" t="s">
        <v>43</v>
      </c>
      <c r="B26" s="5"/>
      <c r="C26" s="5"/>
      <c r="D26" s="5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6.5" thickTop="1" thickBot="1">
      <c r="A27" s="50" t="s">
        <v>26</v>
      </c>
      <c r="B27" s="104" t="s">
        <v>21</v>
      </c>
      <c r="C27" s="104"/>
      <c r="D27" s="104"/>
      <c r="E27" s="104"/>
      <c r="F27" s="73">
        <v>1000</v>
      </c>
      <c r="G27" s="103" t="s">
        <v>20</v>
      </c>
      <c r="H27" s="103"/>
      <c r="I27" s="103"/>
      <c r="J27" s="73">
        <v>60</v>
      </c>
      <c r="K27" s="51"/>
      <c r="L27" s="101" t="s">
        <v>19</v>
      </c>
      <c r="M27" s="102"/>
      <c r="N27" s="102"/>
      <c r="O27" s="52">
        <f>IF(SUM(B29:Z29)&gt;0,AVERAGE(B29:Z29),0)</f>
        <v>0</v>
      </c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.75" thickTop="1">
      <c r="A28" s="54" t="s">
        <v>22</v>
      </c>
      <c r="B28" s="55">
        <v>0</v>
      </c>
      <c r="C28" s="55">
        <f t="shared" ref="C28:J28" si="0">B28+$J$27</f>
        <v>60</v>
      </c>
      <c r="D28" s="55">
        <f t="shared" si="0"/>
        <v>120</v>
      </c>
      <c r="E28" s="55">
        <f t="shared" si="0"/>
        <v>180</v>
      </c>
      <c r="F28" s="55">
        <f t="shared" si="0"/>
        <v>240</v>
      </c>
      <c r="G28" s="55">
        <f t="shared" si="0"/>
        <v>300</v>
      </c>
      <c r="H28" s="55">
        <f t="shared" si="0"/>
        <v>360</v>
      </c>
      <c r="I28" s="55">
        <f t="shared" si="0"/>
        <v>420</v>
      </c>
      <c r="J28" s="55">
        <f t="shared" si="0"/>
        <v>480</v>
      </c>
      <c r="K28" s="55">
        <f t="shared" ref="K28" si="1">J28+$E$6</f>
        <v>480</v>
      </c>
      <c r="L28" s="55">
        <f t="shared" ref="L28:Z28" si="2">K28+$J$27</f>
        <v>540</v>
      </c>
      <c r="M28" s="55">
        <f t="shared" si="2"/>
        <v>600</v>
      </c>
      <c r="N28" s="55">
        <f t="shared" si="2"/>
        <v>660</v>
      </c>
      <c r="O28" s="55">
        <f t="shared" si="2"/>
        <v>720</v>
      </c>
      <c r="P28" s="55">
        <f t="shared" si="2"/>
        <v>780</v>
      </c>
      <c r="Q28" s="55">
        <f t="shared" si="2"/>
        <v>840</v>
      </c>
      <c r="R28" s="55">
        <f t="shared" si="2"/>
        <v>900</v>
      </c>
      <c r="S28" s="55">
        <f t="shared" si="2"/>
        <v>960</v>
      </c>
      <c r="T28" s="55">
        <f t="shared" si="2"/>
        <v>1020</v>
      </c>
      <c r="U28" s="55">
        <f t="shared" si="2"/>
        <v>1080</v>
      </c>
      <c r="V28" s="55">
        <f t="shared" si="2"/>
        <v>1140</v>
      </c>
      <c r="W28" s="55">
        <f t="shared" si="2"/>
        <v>1200</v>
      </c>
      <c r="X28" s="55">
        <f t="shared" si="2"/>
        <v>1260</v>
      </c>
      <c r="Y28" s="55">
        <f t="shared" si="2"/>
        <v>1320</v>
      </c>
      <c r="Z28" s="56">
        <f t="shared" si="2"/>
        <v>1380</v>
      </c>
      <c r="AA28" s="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.75" customHeight="1">
      <c r="A29" s="57" t="s">
        <v>23</v>
      </c>
      <c r="B29" s="98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2"/>
      <c r="AA29" s="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.75" customHeight="1" thickBot="1">
      <c r="A30" s="58" t="s">
        <v>24</v>
      </c>
      <c r="B30" s="59" t="s">
        <v>18</v>
      </c>
      <c r="C30" s="60">
        <f>IF(C29&gt;0,AVERAGE($B$29:C29),0)</f>
        <v>0</v>
      </c>
      <c r="D30" s="60">
        <f>IF(D29&gt;0,AVERAGE($B$29:D29),0)</f>
        <v>0</v>
      </c>
      <c r="E30" s="60">
        <f>IF(E29&gt;0,AVERAGE($B$29:E29),0)</f>
        <v>0</v>
      </c>
      <c r="F30" s="60">
        <f>IF(F29&gt;0,AVERAGE($B$29:F29),0)</f>
        <v>0</v>
      </c>
      <c r="G30" s="60">
        <f>IF(G29&gt;0,AVERAGE($B$29:G29),0)</f>
        <v>0</v>
      </c>
      <c r="H30" s="60">
        <f>IF(H29&gt;0,AVERAGE($B$29:H29),0)</f>
        <v>0</v>
      </c>
      <c r="I30" s="60">
        <f>IF(I29&gt;0,AVERAGE($B$29:I29),0)</f>
        <v>0</v>
      </c>
      <c r="J30" s="60">
        <f>IF(J29&gt;0,AVERAGE($B$29:J29),0)</f>
        <v>0</v>
      </c>
      <c r="K30" s="60">
        <f>IF(K29&gt;0,AVERAGE($B$8:K29),0)</f>
        <v>0</v>
      </c>
      <c r="L30" s="60">
        <f>IF(L29&gt;0,AVERAGE($B$29:L29),0)</f>
        <v>0</v>
      </c>
      <c r="M30" s="60">
        <f>IF(M29&gt;0,AVERAGE($B$29:M29),0)</f>
        <v>0</v>
      </c>
      <c r="N30" s="60">
        <f>IF(N29&gt;0,AVERAGE($B$29:N29),0)</f>
        <v>0</v>
      </c>
      <c r="O30" s="60">
        <f>IF(O29&gt;0,AVERAGE($B$29:O29),0)</f>
        <v>0</v>
      </c>
      <c r="P30" s="60">
        <f>IF(P29&gt;0,AVERAGE($B$29:P29),0)</f>
        <v>0</v>
      </c>
      <c r="Q30" s="60">
        <f>IF(Q29&gt;0,AVERAGE($B$29:Q29),0)</f>
        <v>0</v>
      </c>
      <c r="R30" s="60">
        <f>IF(R29&gt;0,AVERAGE($B$29:R29),0)</f>
        <v>0</v>
      </c>
      <c r="S30" s="60">
        <f>IF(S29&gt;0,AVERAGE($B$29:S29),0)</f>
        <v>0</v>
      </c>
      <c r="T30" s="60">
        <f>IF(T29&gt;0,AVERAGE($B$29:T29),0)</f>
        <v>0</v>
      </c>
      <c r="U30" s="60">
        <f>IF(U29&gt;0,AVERAGE($B$29:U29),0)</f>
        <v>0</v>
      </c>
      <c r="V30" s="60">
        <f>IF(V29&gt;0,AVERAGE($B$29:V29),0)</f>
        <v>0</v>
      </c>
      <c r="W30" s="60">
        <f>IF(W29&gt;0,AVERAGE($B$29:W29),0)</f>
        <v>0</v>
      </c>
      <c r="X30" s="60">
        <f>IF(X29&gt;0,AVERAGE($B$29:X29),0)</f>
        <v>0</v>
      </c>
      <c r="Y30" s="60">
        <f>IF(Y29&gt;0,AVERAGE($B$29:Y29),0)</f>
        <v>0</v>
      </c>
      <c r="Z30" s="61">
        <f>IF(Z29&gt;0,AVERAGE($B$29:Z29),0)</f>
        <v>0</v>
      </c>
      <c r="AA30" s="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.75" customHeight="1" thickTop="1" thickBot="1">
      <c r="A31" s="62" t="s">
        <v>25</v>
      </c>
      <c r="B31" s="63">
        <v>0</v>
      </c>
      <c r="C31" s="63">
        <f t="shared" ref="C31:J31" si="3">107.87*(C30/1000)*(C28*60)/96485*1000/$F$27*1000</f>
        <v>0</v>
      </c>
      <c r="D31" s="63">
        <f t="shared" si="3"/>
        <v>0</v>
      </c>
      <c r="E31" s="63">
        <f t="shared" si="3"/>
        <v>0</v>
      </c>
      <c r="F31" s="63">
        <f t="shared" si="3"/>
        <v>0</v>
      </c>
      <c r="G31" s="63">
        <f t="shared" si="3"/>
        <v>0</v>
      </c>
      <c r="H31" s="63">
        <f t="shared" si="3"/>
        <v>0</v>
      </c>
      <c r="I31" s="63">
        <f t="shared" si="3"/>
        <v>0</v>
      </c>
      <c r="J31" s="63">
        <f t="shared" si="3"/>
        <v>0</v>
      </c>
      <c r="K31" s="63" t="e">
        <f>107.87*(K30/1000)*(K28*60)/96485*1000/$H$8*1000</f>
        <v>#DIV/0!</v>
      </c>
      <c r="L31" s="63">
        <f t="shared" ref="L31:Z31" si="4">107.87*(L30/1000)*(L28*60)/96485*1000/$F$27*1000</f>
        <v>0</v>
      </c>
      <c r="M31" s="63">
        <f t="shared" si="4"/>
        <v>0</v>
      </c>
      <c r="N31" s="63">
        <f t="shared" si="4"/>
        <v>0</v>
      </c>
      <c r="O31" s="63">
        <f t="shared" si="4"/>
        <v>0</v>
      </c>
      <c r="P31" s="63">
        <f t="shared" si="4"/>
        <v>0</v>
      </c>
      <c r="Q31" s="63">
        <f t="shared" si="4"/>
        <v>0</v>
      </c>
      <c r="R31" s="63">
        <f t="shared" si="4"/>
        <v>0</v>
      </c>
      <c r="S31" s="63">
        <f t="shared" si="4"/>
        <v>0</v>
      </c>
      <c r="T31" s="63">
        <f t="shared" si="4"/>
        <v>0</v>
      </c>
      <c r="U31" s="63">
        <f t="shared" si="4"/>
        <v>0</v>
      </c>
      <c r="V31" s="63">
        <f t="shared" si="4"/>
        <v>0</v>
      </c>
      <c r="W31" s="63">
        <f t="shared" si="4"/>
        <v>0</v>
      </c>
      <c r="X31" s="63">
        <f t="shared" si="4"/>
        <v>0</v>
      </c>
      <c r="Y31" s="63">
        <f t="shared" si="4"/>
        <v>0</v>
      </c>
      <c r="Z31" s="63">
        <f t="shared" si="4"/>
        <v>0</v>
      </c>
      <c r="AA31" s="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5.75" customHeight="1" thickTop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>
      <c r="A36" s="13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6.5" customHeight="1">
      <c r="A37" s="134"/>
      <c r="B37" s="135"/>
      <c r="C37" s="135"/>
      <c r="D37" s="135"/>
      <c r="E37" s="135"/>
      <c r="F37" s="136"/>
      <c r="G37" s="135"/>
      <c r="H37" s="135"/>
      <c r="I37" s="135"/>
      <c r="J37" s="136"/>
      <c r="K37" s="132"/>
      <c r="L37" s="137"/>
      <c r="M37" s="138"/>
      <c r="N37" s="138"/>
      <c r="O37" s="66"/>
      <c r="P37" s="5"/>
      <c r="Q37" s="5"/>
      <c r="R37" s="5"/>
      <c r="S37" s="5"/>
      <c r="T37" s="53"/>
      <c r="U37" s="53"/>
      <c r="V37" s="53"/>
      <c r="W37" s="53"/>
      <c r="X37" s="53"/>
      <c r="Y37" s="53"/>
      <c r="Z37" s="53"/>
      <c r="AA37" s="5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>
      <c r="A38" s="41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>
      <c r="A40" s="141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3"/>
    </row>
    <row r="41" spans="1:44">
      <c r="A41" s="7"/>
      <c r="B41" s="133"/>
      <c r="C41" s="133"/>
      <c r="D41" s="133"/>
      <c r="E41" s="136"/>
      <c r="F41" s="133"/>
      <c r="G41" s="133"/>
      <c r="H41" s="133"/>
      <c r="I41" s="66"/>
      <c r="J41" s="7"/>
      <c r="K41" s="7"/>
      <c r="L41" s="7"/>
      <c r="M41" s="7"/>
      <c r="N41" s="7"/>
      <c r="O41" s="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3"/>
    </row>
    <row r="42" spans="1:4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3"/>
    </row>
    <row r="43" spans="1:4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3"/>
    </row>
    <row r="44" spans="1: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3"/>
    </row>
    <row r="45" spans="1:4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3"/>
    </row>
    <row r="46" spans="1:4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3"/>
    </row>
    <row r="47" spans="1:4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3"/>
    </row>
    <row r="48" spans="1:4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3"/>
    </row>
    <row r="49" spans="1:4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3"/>
    </row>
    <row r="50" spans="1:4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3"/>
    </row>
    <row r="51" spans="1:4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3"/>
    </row>
    <row r="52" spans="1:4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3"/>
    </row>
    <row r="53" spans="1:4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3"/>
    </row>
    <row r="54" spans="1:4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3"/>
    </row>
    <row r="55" spans="1:4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3"/>
    </row>
    <row r="56" spans="1:4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3"/>
    </row>
    <row r="57" spans="1:4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3"/>
    </row>
    <row r="58" spans="1:4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3"/>
    </row>
    <row r="59" spans="1:4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3"/>
    </row>
    <row r="60" spans="1:4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3"/>
    </row>
    <row r="61" spans="1:4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3"/>
    </row>
    <row r="62" spans="1:4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3"/>
    </row>
    <row r="63" spans="1:4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3"/>
    </row>
    <row r="64" spans="1:4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3"/>
    </row>
    <row r="65" spans="1:4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3"/>
    </row>
    <row r="66" spans="1:4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3"/>
    </row>
    <row r="67" spans="1:4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3"/>
    </row>
    <row r="68" spans="1:4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3"/>
    </row>
    <row r="69" spans="1:4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3"/>
    </row>
    <row r="70" spans="1:4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3"/>
    </row>
    <row r="71" spans="1:4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3"/>
    </row>
    <row r="72" spans="1:4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3"/>
    </row>
    <row r="73" spans="1:4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3"/>
    </row>
    <row r="74" spans="1:4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3"/>
    </row>
    <row r="75" spans="1:4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3"/>
    </row>
    <row r="76" spans="1:4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3"/>
    </row>
    <row r="77" spans="1:4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3"/>
    </row>
    <row r="78" spans="1:4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3"/>
    </row>
    <row r="79" spans="1:4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3"/>
    </row>
    <row r="80" spans="1:4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3"/>
    </row>
    <row r="81" spans="1:4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3"/>
    </row>
    <row r="82" spans="1:4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3"/>
    </row>
    <row r="83" spans="1:4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3"/>
    </row>
    <row r="84" spans="1:4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3"/>
    </row>
    <row r="85" spans="1:4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3"/>
    </row>
    <row r="86" spans="1:4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3"/>
    </row>
    <row r="87" spans="1:4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3"/>
    </row>
    <row r="88" spans="1:4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3"/>
    </row>
    <row r="89" spans="1:4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3"/>
    </row>
    <row r="90" spans="1:4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3"/>
    </row>
    <row r="91" spans="1:4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3"/>
    </row>
    <row r="92" spans="1:4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3"/>
    </row>
    <row r="93" spans="1:4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3"/>
    </row>
    <row r="94" spans="1:4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3"/>
    </row>
    <row r="95" spans="1:4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3"/>
    </row>
    <row r="96" spans="1:4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3"/>
    </row>
    <row r="97" spans="1:4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3"/>
    </row>
    <row r="98" spans="1:4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3"/>
    </row>
    <row r="99" spans="1:4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3"/>
    </row>
    <row r="100" spans="1:4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3"/>
    </row>
    <row r="101" spans="1:4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3"/>
    </row>
    <row r="102" spans="1:4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3"/>
    </row>
    <row r="103" spans="1:4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3"/>
    </row>
    <row r="104" spans="1:4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3"/>
    </row>
    <row r="105" spans="1:4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3"/>
    </row>
    <row r="106" spans="1:4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3"/>
    </row>
    <row r="107" spans="1:4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3"/>
    </row>
    <row r="108" spans="1:4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3"/>
    </row>
    <row r="109" spans="1:4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3"/>
    </row>
    <row r="110" spans="1:4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3"/>
    </row>
    <row r="111" spans="1:4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3"/>
    </row>
    <row r="112" spans="1:4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3"/>
    </row>
    <row r="113" spans="1:4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3"/>
    </row>
    <row r="114" spans="1:4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3"/>
    </row>
    <row r="115" spans="1:4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3"/>
    </row>
    <row r="116" spans="1:4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3"/>
    </row>
    <row r="117" spans="1:4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3"/>
    </row>
    <row r="118" spans="1:4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3"/>
    </row>
    <row r="119" spans="1:4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3"/>
    </row>
    <row r="120" spans="1:4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3"/>
    </row>
    <row r="121" spans="1:4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3"/>
    </row>
    <row r="122" spans="1:4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3"/>
    </row>
    <row r="123" spans="1:4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3"/>
    </row>
    <row r="124" spans="1:4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3"/>
    </row>
    <row r="125" spans="1:4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3"/>
    </row>
    <row r="126" spans="1:4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3"/>
    </row>
    <row r="127" spans="1:4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3"/>
    </row>
    <row r="128" spans="1:4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3"/>
    </row>
    <row r="129" spans="1:4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3"/>
    </row>
    <row r="130" spans="1:4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3"/>
    </row>
    <row r="131" spans="1:4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3"/>
    </row>
    <row r="132" spans="1:4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3"/>
    </row>
    <row r="133" spans="1:4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3"/>
    </row>
    <row r="134" spans="1:4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3"/>
    </row>
    <row r="135" spans="1:4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3"/>
    </row>
    <row r="136" spans="1:4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3"/>
    </row>
    <row r="137" spans="1:4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4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4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4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4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4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4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4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44"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44"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sheetProtection password="DA05" sheet="1" objects="1" scenarios="1"/>
  <mergeCells count="22">
    <mergeCell ref="M11:P11"/>
    <mergeCell ref="M9:N9"/>
    <mergeCell ref="A3:D3"/>
    <mergeCell ref="M4:N4"/>
    <mergeCell ref="O4:P4"/>
    <mergeCell ref="A1:E1"/>
    <mergeCell ref="F3:J3"/>
    <mergeCell ref="M3:P3"/>
    <mergeCell ref="O8:P8"/>
    <mergeCell ref="M6:N6"/>
    <mergeCell ref="F5:G5"/>
    <mergeCell ref="F41:H41"/>
    <mergeCell ref="M19:P19"/>
    <mergeCell ref="L27:N27"/>
    <mergeCell ref="G27:I27"/>
    <mergeCell ref="B27:E27"/>
    <mergeCell ref="A20:D20"/>
    <mergeCell ref="B41:D41"/>
    <mergeCell ref="B37:E37"/>
    <mergeCell ref="G37:I37"/>
    <mergeCell ref="L37:N37"/>
    <mergeCell ref="F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2011-08-25T18:46:25Z</dcterms:created>
  <dcterms:modified xsi:type="dcterms:W3CDTF">2012-03-28T22:22:12Z</dcterms:modified>
</cp:coreProperties>
</file>